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<sst xmlns="http://schemas.openxmlformats.org/spreadsheetml/2006/main" count="101" uniqueCount="66">
  <si>
    <t>Православная Артель "Братья Масловы"</t>
  </si>
  <si>
    <t>Характеристики:</t>
  </si>
  <si>
    <t xml:space="preserve">
При непрерывном горении
</t>
  </si>
  <si>
    <t>Расход</t>
  </si>
  <si>
    <t>Поправка фитиля</t>
  </si>
  <si>
    <t>Розничная</t>
  </si>
  <si>
    <t>Оптовая</t>
  </si>
  <si>
    <t>Упаковка</t>
  </si>
  <si>
    <t>цена,</t>
  </si>
  <si>
    <t xml:space="preserve">цена, </t>
  </si>
  <si>
    <t>Наименование товара</t>
  </si>
  <si>
    <t>(тара)</t>
  </si>
  <si>
    <t>руб. за</t>
  </si>
  <si>
    <t>единицу</t>
  </si>
  <si>
    <t>литр масла</t>
  </si>
  <si>
    <t>товара</t>
  </si>
  <si>
    <t xml:space="preserve"> </t>
  </si>
  <si>
    <t>&gt;100 000 руб.</t>
  </si>
  <si>
    <t>бочка 220 л</t>
  </si>
  <si>
    <t>бочка 203 л</t>
  </si>
  <si>
    <t>Масло лампадное в пластик. бочках ~197 л / 165 кг</t>
  </si>
  <si>
    <t>фляга 30 л</t>
  </si>
  <si>
    <t xml:space="preserve">Масло лампадное в пластик. бут 5 л </t>
  </si>
  <si>
    <t xml:space="preserve">Масло лампадное в пластик. бут 3 л </t>
  </si>
  <si>
    <t>Масло лампадное в ПЭТ бутылке 1 л</t>
  </si>
  <si>
    <t>коробка (15 шт.)</t>
  </si>
  <si>
    <t>Масло лампадное в ПЭТ бутылке 0,5 л</t>
  </si>
  <si>
    <t>коробка (30 шт.)</t>
  </si>
  <si>
    <t>Масло лампадное в ПЭТ бутылке 0,25 л</t>
  </si>
  <si>
    <t>коробка (60 шт.)</t>
  </si>
  <si>
    <t>Масло лампадное в ПЭТ бут 0,3 л</t>
  </si>
  <si>
    <t>коробка (50 шт.)</t>
  </si>
  <si>
    <t>литр</t>
  </si>
  <si>
    <t>бочка 195 л</t>
  </si>
  <si>
    <t>коробка (4шт.)</t>
  </si>
  <si>
    <t>Насос ручной</t>
  </si>
  <si>
    <t>для откачки масла</t>
  </si>
  <si>
    <t>2500 руб.</t>
  </si>
  <si>
    <t xml:space="preserve">
Тара
</t>
  </si>
  <si>
    <t>Цена (руб.)</t>
  </si>
  <si>
    <t>Продажа</t>
  </si>
  <si>
    <t>Возврат</t>
  </si>
  <si>
    <t>Бочка - пластиковая 200-230 л</t>
  </si>
  <si>
    <t xml:space="preserve">Бочка - металлическая 200-220 л </t>
  </si>
  <si>
    <t>Фляга - пластиковая 50 л</t>
  </si>
  <si>
    <t>Фляга - пластиковая 30 л</t>
  </si>
  <si>
    <t xml:space="preserve">   Адрес склада: Москва, Черницынский проезд, д. 3, стр. 6 (территория Московского Абразивного Завода)</t>
  </si>
  <si>
    <t xml:space="preserve"> Сайт: МАСЛОВЫ.РФ        e-mail: 1@maslovy.ru        Телефон: +7(499) 769-37-77; +7(977) 295-67-37</t>
  </si>
  <si>
    <t>Масло лампадное в пластик. флягах 48 л / 40 кг</t>
  </si>
  <si>
    <t>бочка 230 л</t>
  </si>
  <si>
    <t xml:space="preserve">     </t>
  </si>
  <si>
    <t xml:space="preserve"> Стоимость продажной / возвратной тары</t>
  </si>
  <si>
    <t>Масло лампадное в пластик. флягах 30 л / 25 кг</t>
  </si>
  <si>
    <t>Масло лампадное в пластик. бочках ~220 л / 183,5 кг</t>
  </si>
  <si>
    <t>Масло лампадное в пластик. бочках ~230 л / 192 кг</t>
  </si>
  <si>
    <t>фляга 48 л</t>
  </si>
  <si>
    <t xml:space="preserve">Высокоочищенное прозрачное минеральное (вазелиновое) масло без запаха, оптимальной вязкости и плотности.
</t>
  </si>
  <si>
    <t>Масло лампадное в железн. бочках ~203 л / 169 кг</t>
  </si>
  <si>
    <t>&gt;15 000 руб.</t>
  </si>
  <si>
    <t>&gt;40 000 руб.</t>
  </si>
  <si>
    <t>коробка (5 шт.)</t>
  </si>
  <si>
    <t>от 2 кор.</t>
  </si>
  <si>
    <t>не чаще чем один раз в 2 дня</t>
  </si>
  <si>
    <r>
      <t xml:space="preserve">Цены на лампадное масло от </t>
    </r>
    <r>
      <rPr>
        <sz val="18"/>
        <rFont val="Angsana New"/>
        <family val="1"/>
      </rPr>
      <t>01.01.2020</t>
    </r>
    <r>
      <rPr>
        <sz val="16"/>
        <rFont val="Angsana New"/>
        <family val="1"/>
      </rPr>
      <t xml:space="preserve"> г. (ЦЕНЫ УКАЗАНЫ БЕЗ УЧЁТА ОТСРОЧКИ ОПЛАТЫ)</t>
    </r>
  </si>
  <si>
    <t>от 35 мл в сутки</t>
  </si>
  <si>
    <r>
      <t>Масло вазелиновое категории "СОБОРНОЕ"</t>
    </r>
    <r>
      <rPr>
        <b/>
        <i/>
        <sz val="16"/>
        <rFont val="Angsana New"/>
        <family val="1"/>
      </rPr>
      <t xml:space="preserve"> (косметическое повышеной вязкости)</t>
    </r>
    <r>
      <rPr>
        <b/>
        <i/>
        <sz val="20"/>
        <rFont val="Angsana New"/>
        <family val="1"/>
      </rPr>
      <t xml:space="preserve">
</t>
    </r>
    <r>
      <rPr>
        <b/>
        <i/>
        <sz val="14"/>
        <rFont val="Angsana New"/>
        <family val="1"/>
      </rPr>
      <t>(с добавлением освящённого пищевого оливкового масла)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</si>
</sst>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\ _₽"/>
    <numFmt numFmtId="165" formatCode="#,##0\ _₽"/>
    <numFmt numFmtId="166" formatCode="#,##0.00_р_."/>
    <numFmt numFmtId="167" formatCode="#,##0.0"/>
    <numFmt numFmtId="168" formatCode="#,##0.0_р_.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 CYR"/>
      <family val="1"/>
    </font>
    <font>
      <b/>
      <u val="single"/>
      <sz val="10"/>
      <name val="Arabic Typesetting"/>
      <family val="4"/>
    </font>
    <font>
      <b/>
      <i/>
      <sz val="20"/>
      <name val="Angsana New"/>
      <family val="1"/>
    </font>
    <font>
      <b/>
      <i/>
      <sz val="16"/>
      <name val="Angsana New"/>
      <family val="1"/>
    </font>
    <font>
      <b/>
      <i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Arial"/>
      <family val="2"/>
    </font>
    <font>
      <sz val="8"/>
      <name val="Arial Cyr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name val="Angsana New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1"/>
      <name val="Times New Roman CYR"/>
      <family val="0"/>
    </font>
    <font>
      <sz val="11"/>
      <name val="Times New Roman CYR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60"/>
      <name val="Arial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6"/>
      <name val="Angsana New"/>
      <family val="1"/>
    </font>
    <font>
      <sz val="18"/>
      <name val="Angsana New"/>
      <family val="1"/>
    </font>
    <font>
      <b/>
      <i/>
      <sz val="14"/>
      <name val="Angsana New"/>
      <family val="1"/>
    </font>
    <font>
      <b/>
      <u val="single"/>
      <sz val="26"/>
      <name val="Arabic Typesetting"/>
      <family val="4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Alignment="1">
      <alignment shrinkToFit="1"/>
    </xf>
    <xf numFmtId="0" fontId="11" fillId="0" borderId="0" xfId="0" applyFont="1" applyAlignment="1">
      <alignment horizontal="left" shrinkToFit="1"/>
    </xf>
    <xf numFmtId="0" fontId="13" fillId="0" borderId="0" xfId="0" applyFont="1" applyAlignment="1">
      <alignment shrinkToFit="1"/>
    </xf>
    <xf numFmtId="0" fontId="11" fillId="0" borderId="0" xfId="0" applyFont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11" fillId="0" borderId="16" xfId="0" applyFont="1" applyBorder="1" applyAlignment="1">
      <alignment horizontal="center" shrinkToFit="1"/>
    </xf>
    <xf numFmtId="0" fontId="11" fillId="0" borderId="17" xfId="0" applyFont="1" applyBorder="1" applyAlignment="1">
      <alignment horizontal="center" shrinkToFit="1"/>
    </xf>
    <xf numFmtId="0" fontId="11" fillId="0" borderId="18" xfId="0" applyFont="1" applyBorder="1" applyAlignment="1">
      <alignment horizontal="center" shrinkToFit="1"/>
    </xf>
    <xf numFmtId="0" fontId="11" fillId="0" borderId="19" xfId="0" applyFont="1" applyBorder="1" applyAlignment="1">
      <alignment horizontal="center" shrinkToFit="1"/>
    </xf>
    <xf numFmtId="0" fontId="11" fillId="0" borderId="20" xfId="0" applyFont="1" applyBorder="1" applyAlignment="1">
      <alignment horizontal="center" shrinkToFit="1"/>
    </xf>
    <xf numFmtId="0" fontId="11" fillId="0" borderId="21" xfId="0" applyFont="1" applyBorder="1" applyAlignment="1">
      <alignment horizontal="center" shrinkToFit="1"/>
    </xf>
    <xf numFmtId="0" fontId="13" fillId="0" borderId="22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center" shrinkToFit="1"/>
    </xf>
    <xf numFmtId="1" fontId="13" fillId="0" borderId="0" xfId="0" applyNumberFormat="1" applyFont="1" applyFill="1" applyBorder="1" applyAlignment="1">
      <alignment horizontal="center" shrinkToFit="1"/>
    </xf>
    <xf numFmtId="2" fontId="13" fillId="0" borderId="0" xfId="0" applyNumberFormat="1" applyFont="1" applyFill="1" applyBorder="1" applyAlignment="1">
      <alignment horizontal="center" shrinkToFit="1"/>
    </xf>
    <xf numFmtId="166" fontId="13" fillId="0" borderId="0" xfId="0" applyNumberFormat="1" applyFont="1" applyFill="1" applyBorder="1" applyAlignment="1">
      <alignment horizontal="center" shrinkToFit="1"/>
    </xf>
    <xf numFmtId="0" fontId="11" fillId="0" borderId="23" xfId="0" applyFont="1" applyFill="1" applyBorder="1" applyAlignment="1">
      <alignment shrinkToFit="1"/>
    </xf>
    <xf numFmtId="0" fontId="11" fillId="0" borderId="24" xfId="0" applyFont="1" applyFill="1" applyBorder="1" applyAlignment="1">
      <alignment shrinkToFit="1"/>
    </xf>
    <xf numFmtId="0" fontId="13" fillId="0" borderId="0" xfId="0" applyFont="1" applyFill="1" applyAlignment="1">
      <alignment shrinkToFit="1"/>
    </xf>
    <xf numFmtId="0" fontId="11" fillId="0" borderId="0" xfId="0" applyFont="1" applyFill="1" applyBorder="1" applyAlignment="1">
      <alignment horizontal="left" shrinkToFit="1"/>
    </xf>
    <xf numFmtId="0" fontId="11" fillId="0" borderId="25" xfId="0" applyFont="1" applyFill="1" applyBorder="1" applyAlignment="1">
      <alignment shrinkToFit="1"/>
    </xf>
    <xf numFmtId="0" fontId="11" fillId="0" borderId="19" xfId="0" applyFont="1" applyFill="1" applyBorder="1" applyAlignment="1">
      <alignment shrinkToFit="1"/>
    </xf>
    <xf numFmtId="0" fontId="13" fillId="0" borderId="26" xfId="0" applyFont="1" applyFill="1" applyBorder="1" applyAlignment="1">
      <alignment horizontal="center" shrinkToFit="1"/>
    </xf>
    <xf numFmtId="0" fontId="13" fillId="0" borderId="1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  <xf numFmtId="0" fontId="20" fillId="0" borderId="0" xfId="0" applyFont="1" applyFill="1" applyAlignment="1">
      <alignment shrinkToFit="1"/>
    </xf>
    <xf numFmtId="0" fontId="21" fillId="0" borderId="0" xfId="0" applyFont="1" applyFill="1" applyBorder="1" applyAlignment="1">
      <alignment horizontal="left" shrinkToFit="1"/>
    </xf>
    <xf numFmtId="0" fontId="21" fillId="0" borderId="0" xfId="0" applyFont="1" applyFill="1" applyBorder="1" applyAlignment="1">
      <alignment horizontal="right" shrinkToFit="1"/>
    </xf>
    <xf numFmtId="0" fontId="22" fillId="0" borderId="0" xfId="0" applyFont="1" applyFill="1" applyBorder="1" applyAlignment="1">
      <alignment horizontal="center" shrinkToFit="1"/>
    </xf>
    <xf numFmtId="49" fontId="22" fillId="0" borderId="0" xfId="0" applyNumberFormat="1" applyFont="1" applyFill="1" applyBorder="1" applyAlignment="1">
      <alignment horizontal="center" shrinkToFit="1"/>
    </xf>
    <xf numFmtId="1" fontId="22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shrinkToFit="1"/>
    </xf>
    <xf numFmtId="0" fontId="9" fillId="0" borderId="27" xfId="0" applyFont="1" applyFill="1" applyBorder="1" applyAlignment="1">
      <alignment horizontal="center" shrinkToFit="1"/>
    </xf>
    <xf numFmtId="0" fontId="16" fillId="0" borderId="27" xfId="0" applyFont="1" applyBorder="1" applyAlignment="1">
      <alignment horizontal="center" shrinkToFit="1"/>
    </xf>
    <xf numFmtId="3" fontId="67" fillId="0" borderId="22" xfId="0" applyNumberFormat="1" applyFont="1" applyFill="1" applyBorder="1" applyAlignment="1">
      <alignment horizontal="center" shrinkToFit="1"/>
    </xf>
    <xf numFmtId="2" fontId="9" fillId="0" borderId="27" xfId="0" applyNumberFormat="1" applyFont="1" applyFill="1" applyBorder="1" applyAlignment="1">
      <alignment horizontal="center" shrinkToFit="1"/>
    </xf>
    <xf numFmtId="3" fontId="67" fillId="0" borderId="27" xfId="0" applyNumberFormat="1" applyFont="1" applyFill="1" applyBorder="1" applyAlignment="1">
      <alignment horizontal="center" shrinkToFit="1"/>
    </xf>
    <xf numFmtId="164" fontId="9" fillId="0" borderId="27" xfId="0" applyNumberFormat="1" applyFont="1" applyFill="1" applyBorder="1" applyAlignment="1">
      <alignment horizontal="center" shrinkToFit="1"/>
    </xf>
    <xf numFmtId="0" fontId="9" fillId="0" borderId="22" xfId="0" applyFont="1" applyFill="1" applyBorder="1" applyAlignment="1">
      <alignment horizontal="center" shrinkToFit="1"/>
    </xf>
    <xf numFmtId="3" fontId="9" fillId="0" borderId="27" xfId="0" applyNumberFormat="1" applyFont="1" applyFill="1" applyBorder="1" applyAlignment="1">
      <alignment horizontal="center" shrinkToFit="1"/>
    </xf>
    <xf numFmtId="2" fontId="9" fillId="0" borderId="22" xfId="0" applyNumberFormat="1" applyFont="1" applyFill="1" applyBorder="1" applyAlignment="1">
      <alignment horizontal="center" shrinkToFit="1"/>
    </xf>
    <xf numFmtId="165" fontId="9" fillId="0" borderId="27" xfId="0" applyNumberFormat="1" applyFont="1" applyFill="1" applyBorder="1" applyAlignment="1">
      <alignment horizontal="center" shrinkToFit="1"/>
    </xf>
    <xf numFmtId="1" fontId="23" fillId="0" borderId="22" xfId="0" applyNumberFormat="1" applyFont="1" applyFill="1" applyBorder="1" applyAlignment="1">
      <alignment horizontal="center" shrinkToFit="1"/>
    </xf>
    <xf numFmtId="2" fontId="67" fillId="0" borderId="22" xfId="0" applyNumberFormat="1" applyFont="1" applyFill="1" applyBorder="1" applyAlignment="1">
      <alignment horizontal="center" shrinkToFit="1"/>
    </xf>
    <xf numFmtId="166" fontId="9" fillId="0" borderId="27" xfId="0" applyNumberFormat="1" applyFont="1" applyFill="1" applyBorder="1" applyAlignment="1">
      <alignment horizontal="center" shrinkToFit="1"/>
    </xf>
    <xf numFmtId="164" fontId="67" fillId="0" borderId="27" xfId="0" applyNumberFormat="1" applyFont="1" applyFill="1" applyBorder="1" applyAlignment="1">
      <alignment horizontal="center" shrinkToFit="1"/>
    </xf>
    <xf numFmtId="167" fontId="67" fillId="0" borderId="27" xfId="0" applyNumberFormat="1" applyFont="1" applyFill="1" applyBorder="1" applyAlignment="1">
      <alignment horizontal="center" shrinkToFit="1"/>
    </xf>
    <xf numFmtId="0" fontId="9" fillId="33" borderId="22" xfId="0" applyFont="1" applyFill="1" applyBorder="1" applyAlignment="1">
      <alignment horizontal="center" shrinkToFit="1"/>
    </xf>
    <xf numFmtId="1" fontId="23" fillId="33" borderId="22" xfId="0" applyNumberFormat="1" applyFont="1" applyFill="1" applyBorder="1" applyAlignment="1">
      <alignment horizontal="center" shrinkToFit="1"/>
    </xf>
    <xf numFmtId="2" fontId="67" fillId="33" borderId="22" xfId="0" applyNumberFormat="1" applyFont="1" applyFill="1" applyBorder="1" applyAlignment="1">
      <alignment horizontal="center" shrinkToFit="1"/>
    </xf>
    <xf numFmtId="166" fontId="9" fillId="33" borderId="27" xfId="0" applyNumberFormat="1" applyFont="1" applyFill="1" applyBorder="1" applyAlignment="1">
      <alignment horizontal="center" shrinkToFit="1"/>
    </xf>
    <xf numFmtId="3" fontId="67" fillId="33" borderId="27" xfId="0" applyNumberFormat="1" applyFont="1" applyFill="1" applyBorder="1" applyAlignment="1">
      <alignment horizontal="center" shrinkToFit="1"/>
    </xf>
    <xf numFmtId="165" fontId="9" fillId="33" borderId="27" xfId="0" applyNumberFormat="1" applyFont="1" applyFill="1" applyBorder="1" applyAlignment="1">
      <alignment horizontal="center" shrinkToFit="1"/>
    </xf>
    <xf numFmtId="164" fontId="67" fillId="33" borderId="27" xfId="0" applyNumberFormat="1" applyFont="1" applyFill="1" applyBorder="1" applyAlignment="1">
      <alignment horizontal="center" shrinkToFit="1"/>
    </xf>
    <xf numFmtId="164" fontId="9" fillId="33" borderId="27" xfId="0" applyNumberFormat="1" applyFont="1" applyFill="1" applyBorder="1" applyAlignment="1">
      <alignment horizontal="center" shrinkToFit="1"/>
    </xf>
    <xf numFmtId="167" fontId="67" fillId="33" borderId="27" xfId="0" applyNumberFormat="1" applyFont="1" applyFill="1" applyBorder="1" applyAlignment="1">
      <alignment horizontal="center" shrinkToFit="1"/>
    </xf>
    <xf numFmtId="166" fontId="67" fillId="0" borderId="22" xfId="0" applyNumberFormat="1" applyFont="1" applyFill="1" applyBorder="1" applyAlignment="1">
      <alignment horizontal="center" shrinkToFit="1"/>
    </xf>
    <xf numFmtId="166" fontId="9" fillId="0" borderId="22" xfId="0" applyNumberFormat="1" applyFont="1" applyFill="1" applyBorder="1" applyAlignment="1">
      <alignment horizontal="center" shrinkToFit="1"/>
    </xf>
    <xf numFmtId="165" fontId="9" fillId="0" borderId="22" xfId="0" applyNumberFormat="1" applyFont="1" applyFill="1" applyBorder="1" applyAlignment="1">
      <alignment horizontal="center" shrinkToFit="1"/>
    </xf>
    <xf numFmtId="164" fontId="9" fillId="0" borderId="22" xfId="0" applyNumberFormat="1" applyFont="1" applyFill="1" applyBorder="1" applyAlignment="1">
      <alignment horizontal="center" shrinkToFit="1"/>
    </xf>
    <xf numFmtId="164" fontId="67" fillId="0" borderId="22" xfId="0" applyNumberFormat="1" applyFont="1" applyFill="1" applyBorder="1" applyAlignment="1">
      <alignment horizontal="center" shrinkToFit="1"/>
    </xf>
    <xf numFmtId="167" fontId="67" fillId="0" borderId="22" xfId="0" applyNumberFormat="1" applyFont="1" applyFill="1" applyBorder="1" applyAlignment="1">
      <alignment horizontal="center" shrinkToFit="1"/>
    </xf>
    <xf numFmtId="1" fontId="23" fillId="0" borderId="28" xfId="0" applyNumberFormat="1" applyFont="1" applyFill="1" applyBorder="1" applyAlignment="1">
      <alignment horizontal="center" shrinkToFit="1"/>
    </xf>
    <xf numFmtId="168" fontId="67" fillId="0" borderId="28" xfId="0" applyNumberFormat="1" applyFont="1" applyFill="1" applyBorder="1" applyAlignment="1">
      <alignment horizontal="center" shrinkToFit="1"/>
    </xf>
    <xf numFmtId="168" fontId="9" fillId="0" borderId="29" xfId="0" applyNumberFormat="1" applyFont="1" applyFill="1" applyBorder="1" applyAlignment="1">
      <alignment horizontal="center" shrinkToFit="1"/>
    </xf>
    <xf numFmtId="3" fontId="67" fillId="0" borderId="28" xfId="0" applyNumberFormat="1" applyFont="1" applyFill="1" applyBorder="1" applyAlignment="1">
      <alignment horizontal="center" shrinkToFit="1"/>
    </xf>
    <xf numFmtId="165" fontId="9" fillId="0" borderId="29" xfId="0" applyNumberFormat="1" applyFont="1" applyFill="1" applyBorder="1" applyAlignment="1">
      <alignment horizontal="center" shrinkToFit="1"/>
    </xf>
    <xf numFmtId="164" fontId="67" fillId="0" borderId="28" xfId="0" applyNumberFormat="1" applyFont="1" applyFill="1" applyBorder="1" applyAlignment="1">
      <alignment horizontal="center" shrinkToFit="1"/>
    </xf>
    <xf numFmtId="164" fontId="9" fillId="0" borderId="29" xfId="0" applyNumberFormat="1" applyFont="1" applyFill="1" applyBorder="1" applyAlignment="1">
      <alignment horizontal="center" shrinkToFit="1"/>
    </xf>
    <xf numFmtId="167" fontId="67" fillId="0" borderId="28" xfId="0" applyNumberFormat="1" applyFont="1" applyFill="1" applyBorder="1" applyAlignment="1">
      <alignment horizontal="center" shrinkToFit="1"/>
    </xf>
    <xf numFmtId="0" fontId="9" fillId="0" borderId="30" xfId="0" applyFont="1" applyFill="1" applyBorder="1" applyAlignment="1">
      <alignment horizontal="center" shrinkToFit="1"/>
    </xf>
    <xf numFmtId="1" fontId="23" fillId="0" borderId="31" xfId="0" applyNumberFormat="1" applyFont="1" applyFill="1" applyBorder="1" applyAlignment="1">
      <alignment horizontal="center" shrinkToFit="1"/>
    </xf>
    <xf numFmtId="2" fontId="67" fillId="0" borderId="31" xfId="0" applyNumberFormat="1" applyFont="1" applyFill="1" applyBorder="1" applyAlignment="1">
      <alignment horizontal="center" shrinkToFit="1"/>
    </xf>
    <xf numFmtId="2" fontId="9" fillId="0" borderId="31" xfId="0" applyNumberFormat="1" applyFont="1" applyFill="1" applyBorder="1" applyAlignment="1">
      <alignment horizontal="center" shrinkToFit="1"/>
    </xf>
    <xf numFmtId="3" fontId="67" fillId="0" borderId="31" xfId="0" applyNumberFormat="1" applyFont="1" applyFill="1" applyBorder="1" applyAlignment="1">
      <alignment horizontal="center" shrinkToFit="1"/>
    </xf>
    <xf numFmtId="165" fontId="9" fillId="0" borderId="31" xfId="0" applyNumberFormat="1" applyFont="1" applyFill="1" applyBorder="1" applyAlignment="1">
      <alignment horizontal="center" shrinkToFit="1"/>
    </xf>
    <xf numFmtId="164" fontId="67" fillId="0" borderId="31" xfId="0" applyNumberFormat="1" applyFont="1" applyFill="1" applyBorder="1" applyAlignment="1">
      <alignment horizontal="center" shrinkToFit="1"/>
    </xf>
    <xf numFmtId="164" fontId="9" fillId="0" borderId="31" xfId="0" applyNumberFormat="1" applyFont="1" applyFill="1" applyBorder="1" applyAlignment="1">
      <alignment horizontal="center" shrinkToFit="1"/>
    </xf>
    <xf numFmtId="167" fontId="67" fillId="0" borderId="31" xfId="0" applyNumberFormat="1" applyFont="1" applyFill="1" applyBorder="1" applyAlignment="1">
      <alignment horizontal="center" shrinkToFit="1"/>
    </xf>
    <xf numFmtId="0" fontId="11" fillId="0" borderId="32" xfId="0" applyFont="1" applyBorder="1" applyAlignment="1">
      <alignment horizontal="center" wrapText="1" shrinkToFit="1"/>
    </xf>
    <xf numFmtId="0" fontId="12" fillId="0" borderId="32" xfId="0" applyFont="1" applyBorder="1" applyAlignment="1">
      <alignment horizontal="center" wrapText="1" shrinkToFit="1"/>
    </xf>
    <xf numFmtId="0" fontId="13" fillId="0" borderId="32" xfId="0" applyFont="1" applyBorder="1" applyAlignment="1">
      <alignment horizontal="center" wrapText="1" shrinkToFit="1"/>
    </xf>
    <xf numFmtId="0" fontId="16" fillId="0" borderId="29" xfId="0" applyFont="1" applyBorder="1" applyAlignment="1">
      <alignment horizontal="center" wrapText="1" shrinkToFit="1"/>
    </xf>
    <xf numFmtId="0" fontId="23" fillId="0" borderId="29" xfId="0" applyFont="1" applyBorder="1" applyAlignment="1">
      <alignment horizontal="center" wrapText="1" shrinkToFit="1"/>
    </xf>
    <xf numFmtId="0" fontId="9" fillId="0" borderId="29" xfId="0" applyFont="1" applyBorder="1" applyAlignment="1">
      <alignment horizontal="center" wrapText="1" shrinkToFit="1"/>
    </xf>
    <xf numFmtId="0" fontId="9" fillId="0" borderId="19" xfId="0" applyFont="1" applyBorder="1" applyAlignment="1">
      <alignment horizontal="center" wrapText="1" shrinkToFit="1"/>
    </xf>
    <xf numFmtId="0" fontId="16" fillId="0" borderId="19" xfId="0" applyFont="1" applyBorder="1" applyAlignment="1">
      <alignment horizontal="center" wrapText="1" shrinkToFit="1"/>
    </xf>
    <xf numFmtId="0" fontId="16" fillId="0" borderId="30" xfId="0" applyFont="1" applyBorder="1" applyAlignment="1">
      <alignment horizontal="center" wrapText="1" shrinkToFit="1"/>
    </xf>
    <xf numFmtId="0" fontId="24" fillId="0" borderId="30" xfId="0" applyFont="1" applyBorder="1" applyAlignment="1">
      <alignment horizontal="center" wrapText="1" shrinkToFit="1"/>
    </xf>
    <xf numFmtId="0" fontId="28" fillId="0" borderId="30" xfId="0" applyFont="1" applyBorder="1" applyAlignment="1">
      <alignment horizontal="center" wrapText="1" shrinkToFit="1"/>
    </xf>
    <xf numFmtId="0" fontId="27" fillId="0" borderId="30" xfId="0" applyFont="1" applyBorder="1" applyAlignment="1">
      <alignment horizontal="center" wrapText="1" shrinkToFit="1"/>
    </xf>
    <xf numFmtId="0" fontId="68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5" xfId="0" applyFont="1" applyBorder="1" applyAlignment="1">
      <alignment horizontal="center" wrapText="1" shrinkToFit="1"/>
    </xf>
    <xf numFmtId="0" fontId="9" fillId="0" borderId="36" xfId="0" applyFont="1" applyBorder="1" applyAlignment="1">
      <alignment horizontal="center" wrapText="1" shrinkToFit="1"/>
    </xf>
    <xf numFmtId="0" fontId="27" fillId="0" borderId="37" xfId="0" applyFont="1" applyBorder="1" applyAlignment="1">
      <alignment horizontal="center" wrapText="1" shrinkToFit="1"/>
    </xf>
    <xf numFmtId="164" fontId="9" fillId="0" borderId="38" xfId="0" applyNumberFormat="1" applyFont="1" applyFill="1" applyBorder="1" applyAlignment="1">
      <alignment horizontal="center" shrinkToFit="1"/>
    </xf>
    <xf numFmtId="164" fontId="9" fillId="0" borderId="39" xfId="0" applyNumberFormat="1" applyFont="1" applyFill="1" applyBorder="1" applyAlignment="1">
      <alignment horizontal="center" shrinkToFit="1"/>
    </xf>
    <xf numFmtId="164" fontId="9" fillId="33" borderId="39" xfId="0" applyNumberFormat="1" applyFont="1" applyFill="1" applyBorder="1" applyAlignment="1">
      <alignment horizontal="center" shrinkToFit="1"/>
    </xf>
    <xf numFmtId="164" fontId="9" fillId="0" borderId="40" xfId="0" applyNumberFormat="1" applyFont="1" applyFill="1" applyBorder="1" applyAlignment="1">
      <alignment horizontal="center" shrinkToFit="1"/>
    </xf>
    <xf numFmtId="164" fontId="9" fillId="0" borderId="36" xfId="0" applyNumberFormat="1" applyFont="1" applyFill="1" applyBorder="1" applyAlignment="1">
      <alignment horizontal="center" shrinkToFit="1"/>
    </xf>
    <xf numFmtId="164" fontId="9" fillId="0" borderId="41" xfId="0" applyNumberFormat="1" applyFont="1" applyFill="1" applyBorder="1" applyAlignment="1">
      <alignment horizontal="center" shrinkToFi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34" fillId="0" borderId="0" xfId="0" applyFont="1" applyAlignment="1">
      <alignment/>
    </xf>
    <xf numFmtId="0" fontId="13" fillId="0" borderId="42" xfId="0" applyFont="1" applyFill="1" applyBorder="1" applyAlignment="1">
      <alignment horizontal="center" shrinkToFit="1"/>
    </xf>
    <xf numFmtId="0" fontId="13" fillId="0" borderId="26" xfId="0" applyFont="1" applyFill="1" applyBorder="1" applyAlignment="1">
      <alignment horizontal="center" shrinkToFit="1"/>
    </xf>
    <xf numFmtId="0" fontId="13" fillId="0" borderId="10" xfId="0" applyFont="1" applyFill="1" applyBorder="1" applyAlignment="1">
      <alignment horizontal="center" shrinkToFit="1"/>
    </xf>
    <xf numFmtId="0" fontId="26" fillId="0" borderId="42" xfId="0" applyFont="1" applyFill="1" applyBorder="1" applyAlignment="1">
      <alignment horizontal="center" shrinkToFit="1"/>
    </xf>
    <xf numFmtId="0" fontId="26" fillId="0" borderId="26" xfId="0" applyFont="1" applyFill="1" applyBorder="1" applyAlignment="1">
      <alignment horizontal="center" shrinkToFit="1"/>
    </xf>
    <xf numFmtId="0" fontId="26" fillId="0" borderId="10" xfId="0" applyFont="1" applyFill="1" applyBorder="1" applyAlignment="1">
      <alignment horizontal="center" shrinkToFit="1"/>
    </xf>
    <xf numFmtId="0" fontId="11" fillId="0" borderId="42" xfId="0" applyFont="1" applyFill="1" applyBorder="1" applyAlignment="1">
      <alignment horizontal="center" shrinkToFit="1"/>
    </xf>
    <xf numFmtId="0" fontId="11" fillId="0" borderId="26" xfId="0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center" shrinkToFit="1"/>
    </xf>
    <xf numFmtId="0" fontId="8" fillId="0" borderId="0" xfId="0" applyFont="1" applyAlignment="1">
      <alignment horizontal="left" vertical="distributed" wrapText="1"/>
    </xf>
    <xf numFmtId="0" fontId="8" fillId="0" borderId="0" xfId="0" applyFont="1" applyAlignment="1">
      <alignment horizontal="left" vertical="distributed"/>
    </xf>
    <xf numFmtId="0" fontId="13" fillId="0" borderId="22" xfId="0" applyFont="1" applyBorder="1" applyAlignment="1">
      <alignment horizontal="center" shrinkToFit="1"/>
    </xf>
    <xf numFmtId="0" fontId="11" fillId="0" borderId="25" xfId="0" applyFont="1" applyFill="1" applyBorder="1" applyAlignment="1">
      <alignment shrinkToFit="1"/>
    </xf>
    <xf numFmtId="0" fontId="11" fillId="0" borderId="19" xfId="0" applyFont="1" applyFill="1" applyBorder="1" applyAlignment="1">
      <alignment shrinkToFit="1"/>
    </xf>
    <xf numFmtId="0" fontId="11" fillId="0" borderId="43" xfId="0" applyFont="1" applyFill="1" applyBorder="1" applyAlignment="1">
      <alignment horizontal="center" shrinkToFit="1"/>
    </xf>
    <xf numFmtId="0" fontId="11" fillId="0" borderId="34" xfId="0" applyFont="1" applyFill="1" applyBorder="1" applyAlignment="1">
      <alignment horizontal="center" shrinkToFit="1"/>
    </xf>
    <xf numFmtId="0" fontId="11" fillId="0" borderId="23" xfId="0" applyFont="1" applyFill="1" applyBorder="1" applyAlignment="1">
      <alignment horizontal="center" shrinkToFit="1"/>
    </xf>
    <xf numFmtId="0" fontId="11" fillId="0" borderId="44" xfId="0" applyFont="1" applyFill="1" applyBorder="1" applyAlignment="1">
      <alignment horizontal="center" shrinkToFit="1"/>
    </xf>
    <xf numFmtId="0" fontId="11" fillId="0" borderId="24" xfId="0" applyFont="1" applyFill="1" applyBorder="1" applyAlignment="1">
      <alignment horizontal="center" shrinkToFit="1"/>
    </xf>
    <xf numFmtId="0" fontId="11" fillId="0" borderId="45" xfId="0" applyFont="1" applyFill="1" applyBorder="1" applyAlignment="1">
      <alignment horizontal="center" shrinkToFit="1"/>
    </xf>
    <xf numFmtId="0" fontId="4" fillId="0" borderId="46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4" fillId="0" borderId="4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/>
    </xf>
    <xf numFmtId="0" fontId="4" fillId="0" borderId="51" xfId="0" applyFont="1" applyBorder="1" applyAlignment="1">
      <alignment horizontal="left" wrapText="1"/>
    </xf>
    <xf numFmtId="0" fontId="4" fillId="0" borderId="52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0" fontId="11" fillId="0" borderId="18" xfId="0" applyFont="1" applyBorder="1" applyAlignment="1">
      <alignment horizontal="center" shrinkToFit="1"/>
    </xf>
    <xf numFmtId="0" fontId="11" fillId="0" borderId="19" xfId="0" applyFont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28575</xdr:rowOff>
    </xdr:from>
    <xdr:to>
      <xdr:col>13</xdr:col>
      <xdr:colOff>38100</xdr:colOff>
      <xdr:row>8</xdr:row>
      <xdr:rowOff>123825</xdr:rowOff>
    </xdr:to>
    <xdr:pic>
      <xdr:nvPicPr>
        <xdr:cNvPr id="1" name="Рисунок 5" descr="E:\Документы\ЭтикеткИ\логотип 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8575"/>
          <a:ext cx="22860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36</xdr:row>
      <xdr:rowOff>28575</xdr:rowOff>
    </xdr:from>
    <xdr:to>
      <xdr:col>2</xdr:col>
      <xdr:colOff>400050</xdr:colOff>
      <xdr:row>44</xdr:row>
      <xdr:rowOff>152400</xdr:rowOff>
    </xdr:to>
    <xdr:pic>
      <xdr:nvPicPr>
        <xdr:cNvPr id="2" name="Picture 2" descr="Boch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8191500"/>
          <a:ext cx="12668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38</xdr:row>
      <xdr:rowOff>38100</xdr:rowOff>
    </xdr:from>
    <xdr:to>
      <xdr:col>2</xdr:col>
      <xdr:colOff>1095375</xdr:colOff>
      <xdr:row>44</xdr:row>
      <xdr:rowOff>123825</xdr:rowOff>
    </xdr:to>
    <xdr:pic>
      <xdr:nvPicPr>
        <xdr:cNvPr id="3" name="Picture 3" descr="Flaga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0" y="8582025"/>
          <a:ext cx="819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1076325</xdr:colOff>
      <xdr:row>39</xdr:row>
      <xdr:rowOff>76200</xdr:rowOff>
    </xdr:from>
    <xdr:to>
      <xdr:col>2</xdr:col>
      <xdr:colOff>1762125</xdr:colOff>
      <xdr:row>44</xdr:row>
      <xdr:rowOff>76200</xdr:rowOff>
    </xdr:to>
    <xdr:pic>
      <xdr:nvPicPr>
        <xdr:cNvPr id="4" name="Picture 4" descr="Flaga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8810625"/>
          <a:ext cx="685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32</xdr:row>
      <xdr:rowOff>0</xdr:rowOff>
    </xdr:from>
    <xdr:to>
      <xdr:col>2</xdr:col>
      <xdr:colOff>1628775</xdr:colOff>
      <xdr:row>36</xdr:row>
      <xdr:rowOff>9525</xdr:rowOff>
    </xdr:to>
    <xdr:pic>
      <xdr:nvPicPr>
        <xdr:cNvPr id="5" name="Picture 5" descr="Naso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7400925"/>
          <a:ext cx="1095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1"/>
  <sheetViews>
    <sheetView tabSelected="1" zoomScalePageLayoutView="0" workbookViewId="0" topLeftCell="B1">
      <selection activeCell="R6" sqref="R6"/>
    </sheetView>
  </sheetViews>
  <sheetFormatPr defaultColWidth="9.140625" defaultRowHeight="15"/>
  <cols>
    <col min="1" max="1" width="9.140625" style="0" customWidth="1"/>
    <col min="2" max="2" width="12.421875" style="0" customWidth="1"/>
    <col min="3" max="3" width="39.57421875" style="0" customWidth="1"/>
    <col min="4" max="4" width="19.140625" style="0" customWidth="1"/>
    <col min="5" max="5" width="12.57421875" style="0" customWidth="1"/>
    <col min="6" max="6" width="12.140625" style="0" customWidth="1"/>
    <col min="7" max="7" width="11.421875" style="0" customWidth="1"/>
    <col min="8" max="8" width="11.28125" style="0" customWidth="1"/>
    <col min="9" max="9" width="11.7109375" style="0" customWidth="1"/>
    <col min="10" max="10" width="12.00390625" style="0" customWidth="1"/>
    <col min="11" max="11" width="11.140625" style="0" customWidth="1"/>
    <col min="12" max="12" width="11.28125" style="0" customWidth="1"/>
    <col min="13" max="13" width="11.421875" style="0" customWidth="1"/>
    <col min="14" max="14" width="11.28125" style="0" customWidth="1"/>
    <col min="15" max="15" width="11.421875" style="0" customWidth="1"/>
    <col min="16" max="16" width="10.00390625" style="0" customWidth="1"/>
  </cols>
  <sheetData>
    <row r="2" spans="2:11" ht="38.25">
      <c r="B2" s="1"/>
      <c r="C2" s="132" t="s">
        <v>0</v>
      </c>
      <c r="D2" s="132"/>
      <c r="E2" s="132"/>
      <c r="F2" s="132"/>
      <c r="G2" s="2"/>
      <c r="H2" s="2"/>
      <c r="I2" s="2"/>
      <c r="J2" s="2"/>
      <c r="K2" s="2"/>
    </row>
    <row r="3" spans="2:11" ht="27" thickBot="1">
      <c r="B3" s="1"/>
      <c r="C3" s="130" t="s">
        <v>63</v>
      </c>
      <c r="D3" s="130"/>
      <c r="E3" s="130"/>
      <c r="F3" s="130"/>
      <c r="G3" s="130"/>
      <c r="H3" s="130"/>
      <c r="I3" s="130"/>
      <c r="J3" s="130"/>
      <c r="K3" s="131"/>
    </row>
    <row r="4" spans="2:13" ht="15" customHeight="1">
      <c r="B4" s="153" t="s">
        <v>65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</row>
    <row r="5" spans="2:13" ht="33" customHeight="1"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2:13" ht="22.5" customHeight="1" thickBot="1">
      <c r="B6" s="159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</row>
    <row r="7" spans="2:13" ht="18" customHeight="1">
      <c r="B7" s="3" t="s">
        <v>1</v>
      </c>
      <c r="C7" s="7"/>
      <c r="D7" s="7"/>
      <c r="E7" s="7"/>
      <c r="F7" s="7"/>
      <c r="G7" s="7"/>
      <c r="H7" s="7"/>
      <c r="I7" s="7"/>
      <c r="J7" s="7"/>
      <c r="K7" s="7"/>
      <c r="L7" s="8"/>
      <c r="M7" s="8"/>
    </row>
    <row r="8" spans="2:13" ht="15.75" customHeight="1">
      <c r="B8" s="142" t="s">
        <v>56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2:13" ht="15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2:17" ht="15.75" customHeight="1">
      <c r="B10" s="144" t="s">
        <v>2</v>
      </c>
      <c r="C10" s="144"/>
      <c r="D10" s="144" t="s">
        <v>3</v>
      </c>
      <c r="E10" s="144"/>
      <c r="F10" s="144" t="s">
        <v>64</v>
      </c>
      <c r="G10" s="144"/>
      <c r="H10" s="144"/>
      <c r="I10" s="144"/>
      <c r="J10" s="144"/>
      <c r="K10" s="144"/>
      <c r="L10" s="144"/>
      <c r="M10" s="144"/>
      <c r="N10" s="25"/>
      <c r="O10" s="25"/>
      <c r="P10" s="25"/>
      <c r="Q10" s="25"/>
    </row>
    <row r="11" spans="1:18" ht="15">
      <c r="A11" s="4"/>
      <c r="B11" s="144"/>
      <c r="C11" s="144"/>
      <c r="D11" s="144" t="s">
        <v>4</v>
      </c>
      <c r="E11" s="144"/>
      <c r="F11" s="144" t="s">
        <v>62</v>
      </c>
      <c r="G11" s="144"/>
      <c r="H11" s="144"/>
      <c r="I11" s="144"/>
      <c r="J11" s="144"/>
      <c r="K11" s="144"/>
      <c r="L11" s="144"/>
      <c r="M11" s="144"/>
      <c r="N11" s="25"/>
      <c r="O11" s="25"/>
      <c r="P11" s="25"/>
      <c r="Q11" s="25"/>
      <c r="R11" s="4"/>
    </row>
    <row r="12" spans="2:17" ht="12.75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5"/>
      <c r="O12" s="25"/>
      <c r="P12" s="25"/>
      <c r="Q12" s="25"/>
    </row>
    <row r="13" spans="2:17" ht="15.75" thickBo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28"/>
      <c r="N13" s="29"/>
      <c r="O13" s="29"/>
      <c r="P13" s="29"/>
      <c r="Q13" s="29"/>
    </row>
    <row r="14" spans="2:13" ht="15.75" thickTop="1">
      <c r="B14" s="30"/>
      <c r="C14" s="31"/>
      <c r="D14" s="105"/>
      <c r="E14" s="106" t="s">
        <v>5</v>
      </c>
      <c r="F14" s="105" t="s">
        <v>6</v>
      </c>
      <c r="G14" s="107" t="s">
        <v>6</v>
      </c>
      <c r="H14" s="105" t="s">
        <v>6</v>
      </c>
      <c r="I14" s="107" t="s">
        <v>6</v>
      </c>
      <c r="J14" s="105" t="s">
        <v>6</v>
      </c>
      <c r="K14" s="107" t="s">
        <v>6</v>
      </c>
      <c r="L14" s="105" t="s">
        <v>6</v>
      </c>
      <c r="M14" s="121" t="s">
        <v>6</v>
      </c>
    </row>
    <row r="15" spans="2:13" ht="15.75">
      <c r="B15" s="32"/>
      <c r="C15" s="33"/>
      <c r="D15" s="108" t="s">
        <v>7</v>
      </c>
      <c r="E15" s="109" t="s">
        <v>8</v>
      </c>
      <c r="F15" s="108" t="s">
        <v>9</v>
      </c>
      <c r="G15" s="110" t="s">
        <v>8</v>
      </c>
      <c r="H15" s="108" t="s">
        <v>9</v>
      </c>
      <c r="I15" s="110" t="s">
        <v>9</v>
      </c>
      <c r="J15" s="108" t="s">
        <v>9</v>
      </c>
      <c r="K15" s="110" t="s">
        <v>9</v>
      </c>
      <c r="L15" s="108" t="s">
        <v>9</v>
      </c>
      <c r="M15" s="122" t="s">
        <v>9</v>
      </c>
    </row>
    <row r="16" spans="2:13" ht="15.75">
      <c r="B16" s="162" t="s">
        <v>10</v>
      </c>
      <c r="C16" s="163"/>
      <c r="D16" s="108" t="s">
        <v>11</v>
      </c>
      <c r="E16" s="109" t="s">
        <v>12</v>
      </c>
      <c r="F16" s="108" t="s">
        <v>12</v>
      </c>
      <c r="G16" s="110" t="s">
        <v>12</v>
      </c>
      <c r="H16" s="108" t="s">
        <v>12</v>
      </c>
      <c r="I16" s="110" t="s">
        <v>12</v>
      </c>
      <c r="J16" s="108" t="s">
        <v>12</v>
      </c>
      <c r="K16" s="110" t="s">
        <v>12</v>
      </c>
      <c r="L16" s="108" t="s">
        <v>12</v>
      </c>
      <c r="M16" s="122" t="s">
        <v>12</v>
      </c>
    </row>
    <row r="17" spans="2:13" ht="30.75">
      <c r="B17" s="32"/>
      <c r="C17" s="33"/>
      <c r="D17" s="108"/>
      <c r="E17" s="109" t="s">
        <v>13</v>
      </c>
      <c r="F17" s="108" t="s">
        <v>13</v>
      </c>
      <c r="G17" s="110" t="s">
        <v>32</v>
      </c>
      <c r="H17" s="108" t="s">
        <v>13</v>
      </c>
      <c r="I17" s="110" t="s">
        <v>14</v>
      </c>
      <c r="J17" s="108" t="s">
        <v>13</v>
      </c>
      <c r="K17" s="110" t="s">
        <v>14</v>
      </c>
      <c r="L17" s="108" t="s">
        <v>13</v>
      </c>
      <c r="M17" s="122" t="s">
        <v>14</v>
      </c>
    </row>
    <row r="18" spans="2:13" ht="19.5" customHeight="1">
      <c r="B18" s="32"/>
      <c r="C18" s="33"/>
      <c r="D18" s="108"/>
      <c r="E18" s="109" t="s">
        <v>15</v>
      </c>
      <c r="F18" s="108" t="s">
        <v>15</v>
      </c>
      <c r="G18" s="111"/>
      <c r="H18" s="112" t="s">
        <v>15</v>
      </c>
      <c r="I18" s="111"/>
      <c r="J18" s="108" t="s">
        <v>15</v>
      </c>
      <c r="K18" s="111"/>
      <c r="L18" s="108" t="s">
        <v>15</v>
      </c>
      <c r="M18" s="122"/>
    </row>
    <row r="19" spans="2:13" ht="18" customHeight="1" thickBot="1">
      <c r="B19" s="34"/>
      <c r="C19" s="35"/>
      <c r="D19" s="113"/>
      <c r="E19" s="114" t="s">
        <v>16</v>
      </c>
      <c r="F19" s="114" t="s">
        <v>61</v>
      </c>
      <c r="G19" s="113"/>
      <c r="H19" s="115" t="s">
        <v>58</v>
      </c>
      <c r="I19" s="116" t="s">
        <v>58</v>
      </c>
      <c r="J19" s="115" t="s">
        <v>59</v>
      </c>
      <c r="K19" s="116" t="s">
        <v>59</v>
      </c>
      <c r="L19" s="115" t="s">
        <v>17</v>
      </c>
      <c r="M19" s="123" t="s">
        <v>17</v>
      </c>
    </row>
    <row r="20" spans="2:13" ht="18" customHeight="1" thickBot="1" thickTop="1">
      <c r="B20" s="19" t="s">
        <v>54</v>
      </c>
      <c r="C20" s="20"/>
      <c r="D20" s="58" t="s">
        <v>49</v>
      </c>
      <c r="E20" s="59"/>
      <c r="F20" s="60">
        <f>G20*230+600</f>
        <v>16470</v>
      </c>
      <c r="G20" s="61">
        <f>G22</f>
        <v>69</v>
      </c>
      <c r="H20" s="62">
        <f>F20</f>
        <v>16470</v>
      </c>
      <c r="I20" s="61">
        <f>G20</f>
        <v>69</v>
      </c>
      <c r="J20" s="62">
        <f>F20-F20*0.04</f>
        <v>15811.2</v>
      </c>
      <c r="K20" s="63">
        <f>(J20-500)/230</f>
        <v>66.5704347826087</v>
      </c>
      <c r="L20" s="62">
        <f>F20-F20*0.08</f>
        <v>15152.4</v>
      </c>
      <c r="M20" s="124">
        <f>(L20-500)/230</f>
        <v>63.70608695652174</v>
      </c>
    </row>
    <row r="21" spans="2:13" ht="15.75" customHeight="1" thickTop="1">
      <c r="B21" s="119" t="s">
        <v>53</v>
      </c>
      <c r="C21" s="120"/>
      <c r="D21" s="58" t="s">
        <v>18</v>
      </c>
      <c r="E21" s="59"/>
      <c r="F21" s="60">
        <f>G21*220+600</f>
        <v>15780</v>
      </c>
      <c r="G21" s="61">
        <f>G23</f>
        <v>69</v>
      </c>
      <c r="H21" s="62">
        <f aca="true" t="shared" si="0" ref="H21:I23">F21</f>
        <v>15780</v>
      </c>
      <c r="I21" s="61">
        <f t="shared" si="0"/>
        <v>69</v>
      </c>
      <c r="J21" s="62">
        <f>F21-F21*0.04</f>
        <v>15148.8</v>
      </c>
      <c r="K21" s="63">
        <f>(J21-500)/220</f>
        <v>66.58545454545454</v>
      </c>
      <c r="L21" s="62">
        <f>F21-F21*0.08</f>
        <v>14517.6</v>
      </c>
      <c r="M21" s="124">
        <f>(L21-500)/220</f>
        <v>63.71636363636364</v>
      </c>
    </row>
    <row r="22" spans="2:13" ht="15.75">
      <c r="B22" s="6" t="s">
        <v>57</v>
      </c>
      <c r="C22" s="5"/>
      <c r="D22" s="58" t="s">
        <v>19</v>
      </c>
      <c r="E22" s="61"/>
      <c r="F22" s="60">
        <f>G22*203+1200</f>
        <v>15207</v>
      </c>
      <c r="G22" s="61">
        <f>G23</f>
        <v>69</v>
      </c>
      <c r="H22" s="62">
        <f t="shared" si="0"/>
        <v>15207</v>
      </c>
      <c r="I22" s="61">
        <f t="shared" si="0"/>
        <v>69</v>
      </c>
      <c r="J22" s="62">
        <f>F22-F22*0.04</f>
        <v>14598.72</v>
      </c>
      <c r="K22" s="63">
        <f>(J22-800)/203</f>
        <v>67.97399014778325</v>
      </c>
      <c r="L22" s="62">
        <f>F22-F22*0.08</f>
        <v>13990.44</v>
      </c>
      <c r="M22" s="125">
        <f>(L22-800)/203</f>
        <v>64.97753694581282</v>
      </c>
    </row>
    <row r="23" spans="2:13" ht="15.75">
      <c r="B23" s="6" t="s">
        <v>20</v>
      </c>
      <c r="C23" s="5"/>
      <c r="D23" s="64" t="s">
        <v>33</v>
      </c>
      <c r="E23" s="65"/>
      <c r="F23" s="60">
        <f>G23*197+600</f>
        <v>14193</v>
      </c>
      <c r="G23" s="61">
        <f>G24-1.5</f>
        <v>69</v>
      </c>
      <c r="H23" s="62">
        <f t="shared" si="0"/>
        <v>14193</v>
      </c>
      <c r="I23" s="61">
        <f t="shared" si="0"/>
        <v>69</v>
      </c>
      <c r="J23" s="62">
        <f>F23-F23*0.04</f>
        <v>13625.28</v>
      </c>
      <c r="K23" s="63">
        <f>(J23-500)/197</f>
        <v>66.62578680203046</v>
      </c>
      <c r="L23" s="62">
        <f>F23-F23*0.08</f>
        <v>13057.56</v>
      </c>
      <c r="M23" s="125">
        <f>(L23-500)/197</f>
        <v>63.74395939086294</v>
      </c>
    </row>
    <row r="24" spans="2:13" ht="15.75">
      <c r="B24" s="6" t="s">
        <v>48</v>
      </c>
      <c r="C24" s="5"/>
      <c r="D24" s="64" t="s">
        <v>55</v>
      </c>
      <c r="E24" s="66"/>
      <c r="F24" s="60">
        <f>G24*47+600</f>
        <v>3913.5</v>
      </c>
      <c r="G24" s="61">
        <f>G25-0.5</f>
        <v>70.5</v>
      </c>
      <c r="H24" s="62">
        <f aca="true" t="shared" si="1" ref="H24:H30">F24-F24*0.04</f>
        <v>3756.96</v>
      </c>
      <c r="I24" s="67">
        <f>I25-0.5</f>
        <v>67.3</v>
      </c>
      <c r="J24" s="62">
        <f aca="true" t="shared" si="2" ref="J24:J30">F24-F24*0.08</f>
        <v>3600.42</v>
      </c>
      <c r="K24" s="63">
        <f>(J24-500)/48</f>
        <v>64.59208333333333</v>
      </c>
      <c r="L24" s="62">
        <f aca="true" t="shared" si="3" ref="L24:L30">F24-F24*0.12</f>
        <v>3443.88</v>
      </c>
      <c r="M24" s="125">
        <f>(L24-500)/48</f>
        <v>61.33083333333334</v>
      </c>
    </row>
    <row r="25" spans="2:13" ht="15.75">
      <c r="B25" s="6" t="s">
        <v>52</v>
      </c>
      <c r="C25" s="5"/>
      <c r="D25" s="64" t="s">
        <v>21</v>
      </c>
      <c r="E25" s="66"/>
      <c r="F25" s="60">
        <f>G25*30+500</f>
        <v>2630</v>
      </c>
      <c r="G25" s="61">
        <f>G26-5</f>
        <v>71</v>
      </c>
      <c r="H25" s="62">
        <f t="shared" si="1"/>
        <v>2524.8</v>
      </c>
      <c r="I25" s="67">
        <f>I26-5</f>
        <v>67.8</v>
      </c>
      <c r="J25" s="62">
        <f t="shared" si="2"/>
        <v>2419.6</v>
      </c>
      <c r="K25" s="63">
        <f>(J25-400)/30</f>
        <v>67.32</v>
      </c>
      <c r="L25" s="62">
        <f t="shared" si="3"/>
        <v>2314.4</v>
      </c>
      <c r="M25" s="125">
        <f>(L25-400)/30</f>
        <v>63.81333333333334</v>
      </c>
    </row>
    <row r="26" spans="2:13" ht="15.75">
      <c r="B26" s="6" t="s">
        <v>22</v>
      </c>
      <c r="C26" s="5"/>
      <c r="D26" s="64" t="s">
        <v>34</v>
      </c>
      <c r="E26" s="68">
        <v>530</v>
      </c>
      <c r="F26" s="69">
        <f>SUM(G26*5)</f>
        <v>380</v>
      </c>
      <c r="G26" s="70">
        <f>G27-1</f>
        <v>76</v>
      </c>
      <c r="H26" s="62">
        <f t="shared" si="1"/>
        <v>364.8</v>
      </c>
      <c r="I26" s="67">
        <f>I27-1</f>
        <v>72.8</v>
      </c>
      <c r="J26" s="71">
        <f t="shared" si="2"/>
        <v>349.6</v>
      </c>
      <c r="K26" s="63">
        <f>K27-1</f>
        <v>69.6</v>
      </c>
      <c r="L26" s="72">
        <f t="shared" si="3"/>
        <v>334.4</v>
      </c>
      <c r="M26" s="125">
        <f>M27-1</f>
        <v>66.4</v>
      </c>
    </row>
    <row r="27" spans="2:13" ht="15.75">
      <c r="B27" s="21" t="s">
        <v>23</v>
      </c>
      <c r="C27" s="22"/>
      <c r="D27" s="73" t="s">
        <v>60</v>
      </c>
      <c r="E27" s="74">
        <v>325</v>
      </c>
      <c r="F27" s="75">
        <f>SUM(G27*3)</f>
        <v>231</v>
      </c>
      <c r="G27" s="76">
        <f>F28-3</f>
        <v>77</v>
      </c>
      <c r="H27" s="77">
        <f t="shared" si="1"/>
        <v>221.76</v>
      </c>
      <c r="I27" s="78">
        <f>H28-3</f>
        <v>73.8</v>
      </c>
      <c r="J27" s="79">
        <f t="shared" si="2"/>
        <v>212.52</v>
      </c>
      <c r="K27" s="80">
        <f>J28-3</f>
        <v>70.6</v>
      </c>
      <c r="L27" s="81">
        <f t="shared" si="3"/>
        <v>203.28</v>
      </c>
      <c r="M27" s="126">
        <f>L28-3</f>
        <v>67.4</v>
      </c>
    </row>
    <row r="28" spans="2:13" ht="15.75">
      <c r="B28" s="6" t="s">
        <v>24</v>
      </c>
      <c r="C28" s="5"/>
      <c r="D28" s="64" t="s">
        <v>25</v>
      </c>
      <c r="E28" s="68">
        <v>110</v>
      </c>
      <c r="F28" s="82">
        <v>80</v>
      </c>
      <c r="G28" s="83">
        <f>F28</f>
        <v>80</v>
      </c>
      <c r="H28" s="62">
        <f t="shared" si="1"/>
        <v>76.8</v>
      </c>
      <c r="I28" s="84">
        <f>H28</f>
        <v>76.8</v>
      </c>
      <c r="J28" s="71">
        <f t="shared" si="2"/>
        <v>73.6</v>
      </c>
      <c r="K28" s="85">
        <f>J28</f>
        <v>73.6</v>
      </c>
      <c r="L28" s="72">
        <f t="shared" si="3"/>
        <v>70.4</v>
      </c>
      <c r="M28" s="127">
        <f>L28</f>
        <v>70.4</v>
      </c>
    </row>
    <row r="29" spans="2:13" ht="15.75">
      <c r="B29" s="6" t="s">
        <v>26</v>
      </c>
      <c r="C29" s="5"/>
      <c r="D29" s="64" t="s">
        <v>27</v>
      </c>
      <c r="E29" s="68">
        <v>60</v>
      </c>
      <c r="F29" s="69">
        <f>F28/2+5.5</f>
        <v>45.5</v>
      </c>
      <c r="G29" s="66">
        <f>F29*2</f>
        <v>91</v>
      </c>
      <c r="H29" s="60">
        <f t="shared" si="1"/>
        <v>43.68</v>
      </c>
      <c r="I29" s="84">
        <f>H29*2</f>
        <v>87.36</v>
      </c>
      <c r="J29" s="86">
        <f t="shared" si="2"/>
        <v>41.86</v>
      </c>
      <c r="K29" s="85">
        <f>J29*2</f>
        <v>83.72</v>
      </c>
      <c r="L29" s="87">
        <f t="shared" si="3"/>
        <v>40.04</v>
      </c>
      <c r="M29" s="127">
        <f>L29*2</f>
        <v>80.08</v>
      </c>
    </row>
    <row r="30" spans="2:13" ht="15.75">
      <c r="B30" s="6" t="s">
        <v>30</v>
      </c>
      <c r="C30" s="5"/>
      <c r="D30" s="64" t="s">
        <v>31</v>
      </c>
      <c r="E30" s="88">
        <v>47</v>
      </c>
      <c r="F30" s="89">
        <f>F28/3+5.7</f>
        <v>32.36666666666667</v>
      </c>
      <c r="G30" s="90">
        <f>F30/0.3</f>
        <v>107.8888888888889</v>
      </c>
      <c r="H30" s="91">
        <f t="shared" si="1"/>
        <v>31.072</v>
      </c>
      <c r="I30" s="92">
        <f>H30/0.3</f>
        <v>103.57333333333334</v>
      </c>
      <c r="J30" s="93">
        <f t="shared" si="2"/>
        <v>29.777333333333335</v>
      </c>
      <c r="K30" s="94">
        <f>J30/0.3</f>
        <v>99.25777777777779</v>
      </c>
      <c r="L30" s="95">
        <f t="shared" si="3"/>
        <v>28.482666666666667</v>
      </c>
      <c r="M30" s="128">
        <f>L30/0.3</f>
        <v>94.94222222222223</v>
      </c>
    </row>
    <row r="31" spans="2:13" ht="16.5" thickBot="1">
      <c r="B31" s="23" t="s">
        <v>28</v>
      </c>
      <c r="C31" s="24"/>
      <c r="D31" s="96" t="s">
        <v>29</v>
      </c>
      <c r="E31" s="97">
        <v>40</v>
      </c>
      <c r="F31" s="98">
        <f>F29/2+6.25</f>
        <v>29</v>
      </c>
      <c r="G31" s="99">
        <f>F31*4</f>
        <v>116</v>
      </c>
      <c r="H31" s="100">
        <f>F31-F31*0.04</f>
        <v>27.84</v>
      </c>
      <c r="I31" s="101">
        <f>H31*4</f>
        <v>111.36</v>
      </c>
      <c r="J31" s="102">
        <f>F31-F31*0.08</f>
        <v>26.68</v>
      </c>
      <c r="K31" s="103">
        <f>J31*4</f>
        <v>106.72</v>
      </c>
      <c r="L31" s="104">
        <f>F31-F31*0.12</f>
        <v>25.52</v>
      </c>
      <c r="M31" s="129">
        <f>L31*4</f>
        <v>102.08</v>
      </c>
    </row>
    <row r="32" spans="2:17" ht="15.75" thickTop="1">
      <c r="B32" s="37"/>
      <c r="C32" s="37"/>
      <c r="D32" s="38"/>
      <c r="E32" s="39"/>
      <c r="F32" s="40"/>
      <c r="G32" s="41"/>
      <c r="H32" s="41"/>
      <c r="I32" s="41"/>
      <c r="J32" s="41"/>
      <c r="K32" s="41"/>
      <c r="L32" s="41"/>
      <c r="M32" s="41"/>
      <c r="N32" s="25"/>
      <c r="O32" s="25"/>
      <c r="P32" s="25"/>
      <c r="Q32" s="25"/>
    </row>
    <row r="33" spans="2:17" ht="15">
      <c r="B33" s="37"/>
      <c r="C33" s="37"/>
      <c r="D33" s="42" t="s">
        <v>35</v>
      </c>
      <c r="E33" s="43"/>
      <c r="F33" s="40"/>
      <c r="G33" s="41"/>
      <c r="H33" s="41"/>
      <c r="I33" s="25"/>
      <c r="J33" s="25"/>
      <c r="K33" s="25"/>
      <c r="L33" s="44"/>
      <c r="M33" s="44"/>
      <c r="N33" s="25"/>
      <c r="O33" s="25"/>
      <c r="P33" s="25"/>
      <c r="Q33" s="25"/>
    </row>
    <row r="34" spans="2:17" ht="15">
      <c r="B34" s="45"/>
      <c r="C34" s="45"/>
      <c r="D34" s="46" t="s">
        <v>36</v>
      </c>
      <c r="E34" s="47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ht="15">
      <c r="B35" s="45"/>
      <c r="C35" s="45"/>
      <c r="D35" s="145" t="s">
        <v>37</v>
      </c>
      <c r="E35" s="146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ht="15">
      <c r="B36" s="45"/>
      <c r="C36" s="45"/>
      <c r="D36" s="147"/>
      <c r="E36" s="148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ht="15">
      <c r="B37" s="45"/>
      <c r="C37" s="45"/>
      <c r="D37" s="25"/>
      <c r="E37" s="25"/>
      <c r="F37" s="25"/>
      <c r="G37" s="25"/>
      <c r="H37" s="25"/>
      <c r="I37" s="25"/>
      <c r="J37" s="25"/>
      <c r="K37" s="38"/>
      <c r="L37" s="44"/>
      <c r="M37" s="44"/>
      <c r="N37" s="25"/>
      <c r="O37" s="25"/>
      <c r="P37" s="25"/>
      <c r="Q37" s="25"/>
    </row>
    <row r="38" spans="2:17" ht="15">
      <c r="B38" s="45"/>
      <c r="C38" s="45"/>
      <c r="D38" s="139" t="s">
        <v>51</v>
      </c>
      <c r="E38" s="140"/>
      <c r="F38" s="140"/>
      <c r="G38" s="48"/>
      <c r="H38" s="48"/>
      <c r="I38" s="48"/>
      <c r="J38" s="49"/>
      <c r="K38" s="50"/>
      <c r="L38" s="44"/>
      <c r="M38" s="44"/>
      <c r="N38" s="25"/>
      <c r="O38" s="25"/>
      <c r="P38" s="25"/>
      <c r="Q38" s="25"/>
    </row>
    <row r="39" spans="2:17" ht="15">
      <c r="B39" s="45"/>
      <c r="C39" s="45"/>
      <c r="D39" s="149" t="s">
        <v>38</v>
      </c>
      <c r="E39" s="150"/>
      <c r="F39" s="150"/>
      <c r="G39" s="151"/>
      <c r="H39" s="139" t="s">
        <v>39</v>
      </c>
      <c r="I39" s="140"/>
      <c r="J39" s="141"/>
      <c r="K39" s="38"/>
      <c r="L39" s="44"/>
      <c r="M39" s="44"/>
      <c r="N39" s="25"/>
      <c r="O39" s="25"/>
      <c r="P39" s="25"/>
      <c r="Q39" s="25"/>
    </row>
    <row r="40" spans="2:17" ht="15">
      <c r="B40" s="45"/>
      <c r="C40" s="45"/>
      <c r="D40" s="147"/>
      <c r="E40" s="152"/>
      <c r="F40" s="152"/>
      <c r="G40" s="148"/>
      <c r="H40" s="36" t="s">
        <v>40</v>
      </c>
      <c r="I40" s="36"/>
      <c r="J40" s="36" t="s">
        <v>41</v>
      </c>
      <c r="K40" s="38"/>
      <c r="L40" s="44"/>
      <c r="M40" s="44"/>
      <c r="N40" s="25"/>
      <c r="O40" s="25"/>
      <c r="P40" s="25"/>
      <c r="Q40" s="25"/>
    </row>
    <row r="41" spans="2:17" ht="15">
      <c r="B41" s="45"/>
      <c r="C41" s="45"/>
      <c r="D41" s="133" t="s">
        <v>42</v>
      </c>
      <c r="E41" s="134"/>
      <c r="F41" s="134"/>
      <c r="G41" s="135"/>
      <c r="H41" s="36">
        <v>600</v>
      </c>
      <c r="I41" s="36"/>
      <c r="J41" s="36">
        <v>300</v>
      </c>
      <c r="K41" s="38"/>
      <c r="L41" s="44"/>
      <c r="M41" s="44"/>
      <c r="N41" s="25"/>
      <c r="O41" s="25"/>
      <c r="P41" s="25"/>
      <c r="Q41" s="25"/>
    </row>
    <row r="42" spans="2:17" ht="15">
      <c r="B42" s="45"/>
      <c r="C42" s="45"/>
      <c r="D42" s="133" t="s">
        <v>43</v>
      </c>
      <c r="E42" s="134"/>
      <c r="F42" s="134"/>
      <c r="G42" s="135"/>
      <c r="H42" s="36">
        <v>1200</v>
      </c>
      <c r="I42" s="36"/>
      <c r="J42" s="36">
        <v>200</v>
      </c>
      <c r="K42" s="38"/>
      <c r="L42" s="44"/>
      <c r="M42" s="44"/>
      <c r="N42" s="25"/>
      <c r="O42" s="25"/>
      <c r="P42" s="25"/>
      <c r="Q42" s="25"/>
    </row>
    <row r="43" spans="2:17" ht="15">
      <c r="B43" s="45"/>
      <c r="C43" s="45"/>
      <c r="D43" s="136" t="s">
        <v>44</v>
      </c>
      <c r="E43" s="137"/>
      <c r="F43" s="137"/>
      <c r="G43" s="138"/>
      <c r="H43" s="36">
        <v>600</v>
      </c>
      <c r="I43" s="36"/>
      <c r="J43" s="36">
        <v>300</v>
      </c>
      <c r="K43" s="38"/>
      <c r="L43" s="44"/>
      <c r="M43" s="44"/>
      <c r="N43" s="25"/>
      <c r="O43" s="25"/>
      <c r="P43" s="25"/>
      <c r="Q43" s="25"/>
    </row>
    <row r="44" spans="2:17" ht="15">
      <c r="B44" s="45"/>
      <c r="C44" s="45"/>
      <c r="D44" s="133" t="s">
        <v>45</v>
      </c>
      <c r="E44" s="134"/>
      <c r="F44" s="134"/>
      <c r="G44" s="135"/>
      <c r="H44" s="36">
        <v>500</v>
      </c>
      <c r="I44" s="36"/>
      <c r="J44" s="36">
        <v>200</v>
      </c>
      <c r="K44" s="51"/>
      <c r="L44" s="51"/>
      <c r="M44" s="51"/>
      <c r="N44" s="25"/>
      <c r="O44" s="25"/>
      <c r="P44" s="25"/>
      <c r="Q44" s="25"/>
    </row>
    <row r="45" spans="2:15" ht="15">
      <c r="B45" s="52"/>
      <c r="C45" s="53"/>
      <c r="D45" s="54"/>
      <c r="E45" s="55"/>
      <c r="F45" s="56"/>
      <c r="G45" s="51"/>
      <c r="H45" s="51"/>
      <c r="I45" s="57"/>
      <c r="J45" s="57"/>
      <c r="K45" s="57"/>
      <c r="L45" s="57"/>
      <c r="M45" s="57"/>
      <c r="N45" s="25"/>
      <c r="O45" s="25"/>
    </row>
    <row r="46" spans="2:13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10"/>
      <c r="M46" s="10"/>
    </row>
    <row r="47" spans="2:13" ht="15.75">
      <c r="B47" s="8"/>
      <c r="C47" s="8"/>
      <c r="D47" s="8"/>
      <c r="E47" s="8"/>
      <c r="F47" s="8"/>
      <c r="G47" s="8"/>
      <c r="H47" s="8"/>
      <c r="I47" s="11"/>
      <c r="J47" s="11"/>
      <c r="K47" s="11"/>
      <c r="L47" s="12"/>
      <c r="M47" s="12"/>
    </row>
    <row r="48" spans="2:17" ht="15.75">
      <c r="B48" s="11" t="s">
        <v>46</v>
      </c>
      <c r="C48" s="11"/>
      <c r="D48" s="11"/>
      <c r="E48" s="11"/>
      <c r="F48" s="11"/>
      <c r="G48" s="11"/>
      <c r="H48" s="11"/>
      <c r="I48" s="13"/>
      <c r="J48" s="14"/>
      <c r="K48" s="14"/>
      <c r="L48" s="15"/>
      <c r="M48" s="15"/>
      <c r="P48" s="4"/>
      <c r="Q48" s="4"/>
    </row>
    <row r="49" spans="2:17" ht="15.75">
      <c r="B49" s="16"/>
      <c r="C49" s="17"/>
      <c r="D49" s="17"/>
      <c r="E49" s="13"/>
      <c r="F49" s="13"/>
      <c r="G49" s="13"/>
      <c r="H49" s="13"/>
      <c r="I49" s="18"/>
      <c r="J49" s="18"/>
      <c r="K49" s="18"/>
      <c r="L49" s="18"/>
      <c r="M49" s="18"/>
      <c r="O49" s="4"/>
      <c r="P49" s="4"/>
      <c r="Q49" s="4"/>
    </row>
    <row r="50" spans="5:15" ht="6.75" customHeight="1">
      <c r="E50" s="18"/>
      <c r="F50" s="18"/>
      <c r="G50" s="18"/>
      <c r="H50" s="18"/>
      <c r="I50" s="14"/>
      <c r="J50" s="14"/>
      <c r="K50" s="14"/>
      <c r="L50" s="15"/>
      <c r="M50" s="15"/>
      <c r="O50" s="4"/>
    </row>
    <row r="51" spans="1:9" ht="18.75">
      <c r="A51" t="s">
        <v>50</v>
      </c>
      <c r="D51" s="117"/>
      <c r="E51" s="118" t="s">
        <v>47</v>
      </c>
      <c r="F51" s="118"/>
      <c r="G51" s="118"/>
      <c r="H51" s="117"/>
      <c r="I51" s="117"/>
    </row>
  </sheetData>
  <sheetProtection/>
  <mergeCells count="17">
    <mergeCell ref="B4:M6"/>
    <mergeCell ref="B10:C11"/>
    <mergeCell ref="D11:E11"/>
    <mergeCell ref="F11:M11"/>
    <mergeCell ref="B16:C16"/>
    <mergeCell ref="D42:G42"/>
    <mergeCell ref="D43:G43"/>
    <mergeCell ref="D44:G44"/>
    <mergeCell ref="H39:J39"/>
    <mergeCell ref="B8:M8"/>
    <mergeCell ref="D10:E10"/>
    <mergeCell ref="F10:M10"/>
    <mergeCell ref="D35:E35"/>
    <mergeCell ref="D36:E36"/>
    <mergeCell ref="D39:G40"/>
    <mergeCell ref="D41:G41"/>
    <mergeCell ref="D38:F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2019-02-01T12:22:44Z</cp:lastPrinted>
  <dcterms:created xsi:type="dcterms:W3CDTF">2017-07-31T10:45:00Z</dcterms:created>
  <dcterms:modified xsi:type="dcterms:W3CDTF">2020-04-14T10:31:26Z</dcterms:modified>
  <cp:category/>
  <cp:version/>
  <cp:contentType/>
  <cp:contentStatus/>
</cp:coreProperties>
</file>